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" windowWidth="10515" windowHeight="108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26" i="1"/>
  <c r="E30" s="1"/>
  <c r="C55"/>
  <c r="F53"/>
  <c r="E51"/>
  <c r="E55" s="1"/>
  <c r="E57" s="1"/>
  <c r="J51"/>
  <c r="G46"/>
  <c r="F46" s="1"/>
  <c r="G45"/>
  <c r="F45" s="1"/>
  <c r="G44"/>
  <c r="F44" s="1"/>
  <c r="G43"/>
  <c r="F43" s="1"/>
  <c r="G42"/>
  <c r="F42" s="1"/>
  <c r="G41"/>
  <c r="F41" s="1"/>
  <c r="G40"/>
  <c r="F40" s="1"/>
  <c r="G39"/>
  <c r="F39" s="1"/>
  <c r="G38"/>
  <c r="F38" s="1"/>
  <c r="G37"/>
  <c r="H37"/>
  <c r="H51" s="1"/>
  <c r="G36"/>
  <c r="F36" s="1"/>
  <c r="G35"/>
  <c r="F35" s="1"/>
  <c r="G34"/>
  <c r="F34" s="1"/>
  <c r="F49"/>
  <c r="F48"/>
  <c r="F47"/>
  <c r="G33"/>
  <c r="F33" s="1"/>
  <c r="G32"/>
  <c r="F32" s="1"/>
  <c r="J28"/>
  <c r="H28"/>
  <c r="C28"/>
  <c r="C30" s="1"/>
  <c r="C57" l="1"/>
  <c r="G51"/>
  <c r="F37"/>
  <c r="F28"/>
  <c r="J26"/>
  <c r="J30" s="1"/>
  <c r="K26"/>
  <c r="K30" s="1"/>
  <c r="K57" s="1"/>
  <c r="G22"/>
  <c r="F22" s="1"/>
  <c r="G21"/>
  <c r="F21" s="1"/>
  <c r="G20"/>
  <c r="F20" s="1"/>
  <c r="H19"/>
  <c r="G19"/>
  <c r="G18"/>
  <c r="F18" s="1"/>
  <c r="H17"/>
  <c r="G17"/>
  <c r="G16"/>
  <c r="G15"/>
  <c r="F15" s="1"/>
  <c r="G14"/>
  <c r="F14" s="1"/>
  <c r="G13"/>
  <c r="F13" s="1"/>
  <c r="H12"/>
  <c r="G12"/>
  <c r="G11"/>
  <c r="F11" s="1"/>
  <c r="G10"/>
  <c r="F10" s="1"/>
  <c r="F16"/>
  <c r="G9"/>
  <c r="F51" l="1"/>
  <c r="F55" s="1"/>
  <c r="H26"/>
  <c r="H30" s="1"/>
  <c r="F19"/>
  <c r="G26"/>
  <c r="G30" s="1"/>
  <c r="F12"/>
  <c r="F17"/>
  <c r="F9"/>
  <c r="F26" l="1"/>
  <c r="F30" s="1"/>
  <c r="F57" s="1"/>
</calcChain>
</file>

<file path=xl/sharedStrings.xml><?xml version="1.0" encoding="utf-8"?>
<sst xmlns="http://schemas.openxmlformats.org/spreadsheetml/2006/main" count="70" uniqueCount="69">
  <si>
    <t>№ п/п</t>
  </si>
  <si>
    <t>Перечень оборудования</t>
  </si>
  <si>
    <t>Работы, выполненные подрядным способом</t>
  </si>
  <si>
    <t>в том числе включено в статьи затрат</t>
  </si>
  <si>
    <t>Реестр договоров на выполнение работ</t>
  </si>
  <si>
    <t xml:space="preserve">Расходы, включенные в плановый объем НВВ, тыс. руб. (без НДС) </t>
  </si>
  <si>
    <t xml:space="preserve">Расходы, тыс. руб. (без НДС) </t>
  </si>
  <si>
    <t xml:space="preserve">Заработная плата ремонтного персонала с отчислениями, тыс. руб. (без НДС) </t>
  </si>
  <si>
    <t xml:space="preserve">Материалы, тыс. руб. (без НДС) </t>
  </si>
  <si>
    <t xml:space="preserve">Услуги вспомогательных цехов, тыс. руб. (без НДС) </t>
  </si>
  <si>
    <t>Работы, выполненные хоз.способом</t>
  </si>
  <si>
    <t xml:space="preserve">Расходы на ремонты, выполненные  за счет средств областного бюджета, тыс. руб. (без НДС) </t>
  </si>
  <si>
    <t xml:space="preserve">Стоимость работ в соответствии  с актами выполненных работ, тыс. руб. (без НДС) </t>
  </si>
  <si>
    <t>Услуги сторонних организаций, тыс. руб. (без НДС)</t>
  </si>
  <si>
    <t>Итого на передачу тепловой энергии</t>
  </si>
  <si>
    <t>Сосновоборское муниципальное унитарное предприятие "Теплоснабжающее предприятие"</t>
  </si>
  <si>
    <t xml:space="preserve">Начальник ПЭО_________________________Карпова Г.Г.                                                                            </t>
  </si>
  <si>
    <t>Согласовано:</t>
  </si>
  <si>
    <t>Зам. главного инженера-</t>
  </si>
  <si>
    <t>начальник Теплосилового цеха_________________Костин А.Н.</t>
  </si>
  <si>
    <t>И.О. главного инженера-</t>
  </si>
  <si>
    <t>начальника цеха Тепловые сети"________________Щапов Ю.Л.</t>
  </si>
  <si>
    <t>План на 2016 год</t>
  </si>
  <si>
    <t>Отчет о фактических расходах на проведение работ по ремонту оборудования а 2016 г.</t>
  </si>
  <si>
    <t>Факт 2016 года</t>
  </si>
  <si>
    <t>Кап. ремонт мкр. 8 от ж/д 4 до т/у зд. 18 по Солнечной, инв. № 00003407 (смета № ТС-04-13 от 13.04.15)</t>
  </si>
  <si>
    <t>Кап. ремонт наужной т/с мкрн. 8 от ТК 7/8 до т/у ж/д 12 по пр. Героев, инв. № 00002626 (смета № ТСП-05/13 от 06.03.13)</t>
  </si>
  <si>
    <t>Кап. ремонт магистральной т/с от ТК 18/8 по ул. Солнечная, 14а, инв. № 00002880 (смета № 1-72/2015)</t>
  </si>
  <si>
    <t>Кап. ремонт т/с мкр. 15 от ТК 47 до т/у ж/д 39 по Солнечной, инв. № 000003204 (смета № 1-87/2016)</t>
  </si>
  <si>
    <t>Кап. ремонт т/с мкр. 9 от ТК-29/9 до ТК-1/9, инв. № 000002418 (смета № 1-92/2016)</t>
  </si>
  <si>
    <t>Кап. ремонт т/с мкр. 10б от ТК 12/10, инв. № 003414139 (смета № 1-98/2016)</t>
  </si>
  <si>
    <t>Кап. ремонт т/с мкр. 15 от т/у ж/д 39 по Солнечной, инв. № 000038746 (смета № 1-86/2016 )</t>
  </si>
  <si>
    <t>Кап. ремонт т/с мкр. 10а от ТК-70/10 до ТК-71/10, инв. № 00338976 (смета № 1-66/2015)</t>
  </si>
  <si>
    <t>Кап. ремонт т/с мкр. 10 а от ТК 42 до ТК 64/10, инв. № 000338837 (смета № 1-88/2016)</t>
  </si>
  <si>
    <t>Кап. ремонт т/с мкр. 15 от т/у ж/д 33 ТК-4/15 до т/у шк. 5, инв. № 000338926 (смета № 1-99/2016)</t>
  </si>
  <si>
    <t>Кап. ремонт т/с мкр. 10 а от ТК 67/10 до ввода в ж/д 21 по Молодежной, инв. № 00338860 (смета № ТСП-14/14 от 11.04.14)</t>
  </si>
  <si>
    <t>Кап. ремонт т/с от ТП-2 через ТК 1, 2, 3 до узла ввода по копорскому ш., 25, 27, инв. № 000338707 (смета № 1-131/20160</t>
  </si>
  <si>
    <t>Кап. ремонт т/с мкр. 9 от Тк-2 ж/д 30 по Солнечной, инв. № 000338707, (смета № 1-136/2016)</t>
  </si>
  <si>
    <t>Кап. ремонт т/с мкр. 8 от ТК-1/8 до т/у  ж/д 8 по пр. Героев, инв. № 00002881 (смета № ТСП-41/2015)</t>
  </si>
  <si>
    <t>Кап. ремонт т/с мкр. 10а на участке Ду 700 от ТК-44 до Тк-42, инв. № 000339118 (смета № 1-79/2016)</t>
  </si>
  <si>
    <t>договор подряда № 11-К/У/2016 от 06.09.16 с ОАО "СУС"</t>
  </si>
  <si>
    <t>Кап. ремонт магистральной т/с Ду 700 от ТК72 до ТК 44 с ПАВ 4., 5,7, инв. № 000339194 (смета № 1-80/2016)</t>
  </si>
  <si>
    <t>договор подряда № 10-К/У/2016 от 06.09.16 с ОАО "СУС"</t>
  </si>
  <si>
    <t>Итого работ по кап. ремонту</t>
  </si>
  <si>
    <t>Расходы на текущий ремот</t>
  </si>
  <si>
    <t>Кап. ремонт подогревателя сырой воды  № 2 зд. 1 А, инв. № 00070, (смета № 1-73/2015)</t>
  </si>
  <si>
    <t>Кап. ремонт насосадеарационной воды и арматуры № 1, инв. № 11956 (смета № 1-75/2016)</t>
  </si>
  <si>
    <t>Кап. ремонт подогревателя сырой воды № 1, зд. 1А, инв. № 11983 (смета № 1-74/2015)</t>
  </si>
  <si>
    <t>Кап. ремонт насоса деарационной воды и арматуры № 2, инв. № 11952, (смета № 1-76/2016)</t>
  </si>
  <si>
    <t>Кап. ремонт насоса деарационной воды и арматуры № 3, инв. № 00070 (смета № 1-77/2016)</t>
  </si>
  <si>
    <t>Кап. ремонт охладителя деарированной воды № 1, зд. 2, инв. № 00070 (смета № 1-106/2016)</t>
  </si>
  <si>
    <t>Кап. ремонт пробоотборников (холодильников), арматуры и трубопроводов, инв. № 00070 (смета № 1-103/2016)</t>
  </si>
  <si>
    <t>Кап. ремонт охладителя деарационной воды № 2, зд. 2, инв. № 00070 (смета № 1-110/2016)</t>
  </si>
  <si>
    <t>Кап. ремонт охладителя деарационной воды Кап. ремонт питательного трубопровода № 2 зд. 2, инв. № 00070, (смета № 1-114/2016)</t>
  </si>
  <si>
    <t>Кап. ремонт магистральной т/с, инв. № 18933 (смета № 1-120/2016)</t>
  </si>
  <si>
    <t>Кап. ремонт охладителя выпара ОВА-2Н зд. 2, инв. № 00070 (смета № 1-118/2016)</t>
  </si>
  <si>
    <t>Кап. ремонт трубопровода ХВО № 1, инв. № 00068 (смета № 1-128/2016)</t>
  </si>
  <si>
    <t>Кап. ремонт трубопровода пара ХВО № 1, инв. № 00068 (смета № 1-127/2016)</t>
  </si>
  <si>
    <t>Кап. ремонт деарационного  узла и арматуры зд. 1А (смета № 1-144/2016)</t>
  </si>
  <si>
    <t>Кап. ремонт ПК ДКВр 10/13, инв. № 000011853</t>
  </si>
  <si>
    <t>ООО "Энергоремонт", дог. № 19-К/2015 от 01.12.15, Акт № 1 от 25.03.16</t>
  </si>
  <si>
    <t>Демонтаж и монтаж охладителч деаэрационной воды № 1 зд. 3</t>
  </si>
  <si>
    <t>ООО "Энергоремонт", дог. № 5-К/У/2016 от 07.06.16, Акт № 1 от 17.06.16</t>
  </si>
  <si>
    <t>Замена экранных труб ВК ПТВМ-50 ст. 3, инв. № 11823</t>
  </si>
  <si>
    <t>ООО "Энергоремонт", дог. № 26-У/2016 от 26.09.16, Акт № 1 от 17.10.16</t>
  </si>
  <si>
    <t>Итого кап. ремонтов по котельной</t>
  </si>
  <si>
    <t>Итого расходов по котельной</t>
  </si>
  <si>
    <t>ИТОГО  расходов на прведение работ по ремонту оборудования</t>
  </si>
  <si>
    <t>Кап. ремонт подогревателя сырой воды  № 3 зд. 1А, инв. № 00070, (смета № 1-58/2015)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</si>
</sst>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/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/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5"/>
  <sheetViews>
    <sheetView tabSelected="1" topLeftCell="A5" workbookViewId="0">
      <selection activeCell="I57" sqref="I57"/>
    </sheetView>
  </sheetViews>
  <sheetFormatPr defaultRowHeight="15"/>
  <cols>
    <col min="1" max="1" width="8" style="3" customWidth="1"/>
    <col min="2" max="2" width="42.28515625" style="3" customWidth="1"/>
    <col min="3" max="3" width="18" style="3" customWidth="1"/>
    <col min="4" max="4" width="22.140625" style="3" customWidth="1"/>
    <col min="5" max="5" width="22.85546875" style="3" customWidth="1"/>
    <col min="6" max="6" width="24.7109375" style="3" customWidth="1"/>
    <col min="7" max="7" width="24" style="3" customWidth="1"/>
    <col min="8" max="8" width="15.85546875" style="3" customWidth="1"/>
    <col min="9" max="10" width="18.140625" style="3" customWidth="1"/>
    <col min="11" max="11" width="23.140625" style="3" customWidth="1"/>
    <col min="12" max="16384" width="9.140625" style="3"/>
  </cols>
  <sheetData>
    <row r="1" spans="1:11" ht="15.75">
      <c r="B1" s="26" t="s">
        <v>15</v>
      </c>
      <c r="C1" s="26"/>
      <c r="D1" s="26"/>
      <c r="E1" s="26"/>
      <c r="F1" s="26"/>
    </row>
    <row r="3" spans="1:11" ht="15.75">
      <c r="C3" s="26" t="s">
        <v>23</v>
      </c>
      <c r="D3" s="26"/>
      <c r="E3" s="26"/>
      <c r="F3" s="26"/>
      <c r="G3" s="26"/>
      <c r="H3" s="26"/>
      <c r="I3" s="1"/>
      <c r="J3" s="2"/>
    </row>
    <row r="5" spans="1:11" ht="15" customHeight="1">
      <c r="A5" s="28" t="s">
        <v>0</v>
      </c>
      <c r="B5" s="28" t="s">
        <v>1</v>
      </c>
      <c r="C5" s="8" t="s">
        <v>22</v>
      </c>
      <c r="D5" s="33" t="s">
        <v>24</v>
      </c>
      <c r="E5" s="34"/>
      <c r="F5" s="34"/>
      <c r="G5" s="34"/>
      <c r="H5" s="34"/>
      <c r="I5" s="34"/>
      <c r="J5" s="34"/>
      <c r="K5" s="35"/>
    </row>
    <row r="6" spans="1:11" ht="15.75" customHeight="1">
      <c r="A6" s="29"/>
      <c r="B6" s="29"/>
      <c r="C6" s="28" t="s">
        <v>5</v>
      </c>
      <c r="D6" s="31" t="s">
        <v>2</v>
      </c>
      <c r="E6" s="32"/>
      <c r="F6" s="31" t="s">
        <v>10</v>
      </c>
      <c r="G6" s="36"/>
      <c r="H6" s="36"/>
      <c r="I6" s="36"/>
      <c r="J6" s="32"/>
      <c r="K6" s="27" t="s">
        <v>11</v>
      </c>
    </row>
    <row r="7" spans="1:11" ht="15.75" customHeight="1">
      <c r="A7" s="29"/>
      <c r="B7" s="29"/>
      <c r="C7" s="29"/>
      <c r="D7" s="27" t="s">
        <v>4</v>
      </c>
      <c r="E7" s="27" t="s">
        <v>12</v>
      </c>
      <c r="F7" s="27" t="s">
        <v>6</v>
      </c>
      <c r="G7" s="31" t="s">
        <v>3</v>
      </c>
      <c r="H7" s="36"/>
      <c r="I7" s="36"/>
      <c r="J7" s="32"/>
      <c r="K7" s="27"/>
    </row>
    <row r="8" spans="1:11" ht="58.5" customHeight="1">
      <c r="A8" s="30"/>
      <c r="B8" s="30"/>
      <c r="C8" s="30"/>
      <c r="D8" s="27"/>
      <c r="E8" s="27"/>
      <c r="F8" s="27"/>
      <c r="G8" s="4" t="s">
        <v>7</v>
      </c>
      <c r="H8" s="5" t="s">
        <v>8</v>
      </c>
      <c r="I8" s="5" t="s">
        <v>9</v>
      </c>
      <c r="J8" s="5" t="s">
        <v>13</v>
      </c>
      <c r="K8" s="27"/>
    </row>
    <row r="9" spans="1:11" ht="47.25">
      <c r="A9" s="9">
        <v>1</v>
      </c>
      <c r="B9" s="10" t="s">
        <v>27</v>
      </c>
      <c r="C9" s="9"/>
      <c r="D9" s="9"/>
      <c r="E9" s="11"/>
      <c r="F9" s="12">
        <f>G9+H9+I9+J9</f>
        <v>151.61672999999999</v>
      </c>
      <c r="G9" s="11">
        <f>45.595+14.44667</f>
        <v>60.041669999999996</v>
      </c>
      <c r="H9" s="11">
        <v>64.117429999999999</v>
      </c>
      <c r="I9" s="11"/>
      <c r="J9" s="11">
        <v>27.457630000000002</v>
      </c>
      <c r="K9" s="11"/>
    </row>
    <row r="10" spans="1:11" ht="63">
      <c r="A10" s="9">
        <v>2</v>
      </c>
      <c r="B10" s="10" t="s">
        <v>26</v>
      </c>
      <c r="C10" s="9"/>
      <c r="D10" s="9"/>
      <c r="E10" s="11"/>
      <c r="F10" s="12">
        <f t="shared" ref="F10:F22" si="0">G10+H10+I10+J10</f>
        <v>175.87959000000001</v>
      </c>
      <c r="G10" s="11">
        <f>46.87+14.91065</f>
        <v>61.780649999999994</v>
      </c>
      <c r="H10" s="11">
        <v>38.844700000000003</v>
      </c>
      <c r="I10" s="11"/>
      <c r="J10" s="11">
        <v>75.254239999999996</v>
      </c>
      <c r="K10" s="11"/>
    </row>
    <row r="11" spans="1:11" ht="47.25">
      <c r="A11" s="9">
        <v>3</v>
      </c>
      <c r="B11" s="10" t="s">
        <v>25</v>
      </c>
      <c r="C11" s="9"/>
      <c r="D11" s="9"/>
      <c r="E11" s="11"/>
      <c r="F11" s="12">
        <f t="shared" si="0"/>
        <v>661.48645999999997</v>
      </c>
      <c r="G11" s="11">
        <f>308.453+98.61611</f>
        <v>407.06910999999997</v>
      </c>
      <c r="H11" s="11">
        <v>252.55293</v>
      </c>
      <c r="I11" s="11"/>
      <c r="J11" s="11">
        <v>1.86442</v>
      </c>
      <c r="K11" s="13"/>
    </row>
    <row r="12" spans="1:11" ht="47.25">
      <c r="A12" s="9">
        <v>4</v>
      </c>
      <c r="B12" s="10" t="s">
        <v>28</v>
      </c>
      <c r="C12" s="9"/>
      <c r="D12" s="9"/>
      <c r="E12" s="11"/>
      <c r="F12" s="12">
        <f t="shared" si="0"/>
        <v>351.93866000000003</v>
      </c>
      <c r="G12" s="11">
        <f>126.53+40.82934</f>
        <v>167.35934</v>
      </c>
      <c r="H12" s="11">
        <f>184.57932</f>
        <v>184.57932</v>
      </c>
      <c r="I12" s="11"/>
      <c r="J12" s="11">
        <v>0</v>
      </c>
      <c r="K12" s="13"/>
    </row>
    <row r="13" spans="1:11" ht="47.25">
      <c r="A13" s="9">
        <v>5</v>
      </c>
      <c r="B13" s="10" t="s">
        <v>29</v>
      </c>
      <c r="C13" s="9"/>
      <c r="D13" s="9"/>
      <c r="E13" s="11"/>
      <c r="F13" s="12">
        <f t="shared" si="0"/>
        <v>899.00074999999993</v>
      </c>
      <c r="G13" s="11">
        <f>405.736+125.02422</f>
        <v>530.76022</v>
      </c>
      <c r="H13" s="11">
        <v>368.24052999999998</v>
      </c>
      <c r="I13" s="11"/>
      <c r="J13" s="11">
        <v>0</v>
      </c>
      <c r="K13" s="13"/>
    </row>
    <row r="14" spans="1:11" ht="31.5">
      <c r="A14" s="9">
        <v>6</v>
      </c>
      <c r="B14" s="10" t="s">
        <v>30</v>
      </c>
      <c r="C14" s="9"/>
      <c r="D14" s="9"/>
      <c r="E14" s="11"/>
      <c r="F14" s="12">
        <f t="shared" si="0"/>
        <v>823.36818999999991</v>
      </c>
      <c r="G14" s="11">
        <f>269.377+84.86508</f>
        <v>354.24207999999999</v>
      </c>
      <c r="H14" s="11">
        <v>458.70236999999997</v>
      </c>
      <c r="I14" s="11"/>
      <c r="J14" s="11">
        <v>10.42374</v>
      </c>
      <c r="K14" s="13"/>
    </row>
    <row r="15" spans="1:11" ht="47.25">
      <c r="A15" s="9">
        <v>7</v>
      </c>
      <c r="B15" s="10" t="s">
        <v>31</v>
      </c>
      <c r="C15" s="9"/>
      <c r="D15" s="9"/>
      <c r="E15" s="11"/>
      <c r="F15" s="12">
        <f t="shared" si="0"/>
        <v>322.52427999999998</v>
      </c>
      <c r="G15" s="11">
        <f>137.17+44.07243</f>
        <v>181.24242999999998</v>
      </c>
      <c r="H15" s="11">
        <v>141.28184999999999</v>
      </c>
      <c r="I15" s="11"/>
      <c r="J15" s="11">
        <v>0</v>
      </c>
      <c r="K15" s="13"/>
    </row>
    <row r="16" spans="1:11" ht="47.25">
      <c r="A16" s="9">
        <v>8</v>
      </c>
      <c r="B16" s="10" t="s">
        <v>32</v>
      </c>
      <c r="C16" s="9"/>
      <c r="D16" s="9"/>
      <c r="E16" s="11"/>
      <c r="F16" s="12">
        <f t="shared" si="0"/>
        <v>603.44360000000006</v>
      </c>
      <c r="G16" s="11">
        <f>254.728+80.93527</f>
        <v>335.66327000000001</v>
      </c>
      <c r="H16" s="11">
        <v>266.84811999999999</v>
      </c>
      <c r="I16" s="11"/>
      <c r="J16" s="11">
        <v>0.93220999999999998</v>
      </c>
      <c r="K16" s="13"/>
    </row>
    <row r="17" spans="1:11" ht="47.25">
      <c r="A17" s="9">
        <v>9</v>
      </c>
      <c r="B17" s="10" t="s">
        <v>33</v>
      </c>
      <c r="C17" s="9"/>
      <c r="D17" s="9"/>
      <c r="E17" s="11"/>
      <c r="F17" s="12">
        <f t="shared" si="0"/>
        <v>456.38777000000005</v>
      </c>
      <c r="G17" s="11">
        <f>59.429+18.15652</f>
        <v>77.585520000000002</v>
      </c>
      <c r="H17" s="11">
        <f>373.80225</f>
        <v>373.80225000000002</v>
      </c>
      <c r="I17" s="11"/>
      <c r="J17" s="11">
        <v>5</v>
      </c>
      <c r="K17" s="13"/>
    </row>
    <row r="18" spans="1:11" ht="47.25">
      <c r="A18" s="9">
        <v>10</v>
      </c>
      <c r="B18" s="10" t="s">
        <v>34</v>
      </c>
      <c r="C18" s="9"/>
      <c r="D18" s="9"/>
      <c r="E18" s="11"/>
      <c r="F18" s="12">
        <f t="shared" si="0"/>
        <v>344.61707999999999</v>
      </c>
      <c r="G18" s="11">
        <f>125.039+37.52018</f>
        <v>162.55918</v>
      </c>
      <c r="H18" s="11">
        <v>182.05789999999999</v>
      </c>
      <c r="I18" s="11"/>
      <c r="J18" s="11">
        <v>0</v>
      </c>
      <c r="K18" s="13"/>
    </row>
    <row r="19" spans="1:11" ht="63">
      <c r="A19" s="9">
        <v>11</v>
      </c>
      <c r="B19" s="10" t="s">
        <v>35</v>
      </c>
      <c r="C19" s="9"/>
      <c r="D19" s="9"/>
      <c r="E19" s="11"/>
      <c r="F19" s="12">
        <f t="shared" si="0"/>
        <v>263.37615999999997</v>
      </c>
      <c r="G19" s="11">
        <f>83.96+24.48614</f>
        <v>108.44613999999999</v>
      </c>
      <c r="H19" s="11">
        <f>139.33679</f>
        <v>139.33679000000001</v>
      </c>
      <c r="I19" s="11"/>
      <c r="J19" s="11">
        <v>15.59323</v>
      </c>
      <c r="K19" s="13"/>
    </row>
    <row r="20" spans="1:11" ht="47.25">
      <c r="A20" s="9">
        <v>12</v>
      </c>
      <c r="B20" s="10" t="s">
        <v>36</v>
      </c>
      <c r="C20" s="9"/>
      <c r="D20" s="9"/>
      <c r="E20" s="11"/>
      <c r="F20" s="12">
        <f t="shared" si="0"/>
        <v>326.54630000000003</v>
      </c>
      <c r="G20" s="11">
        <f>138.127+40.52914</f>
        <v>178.65613999999999</v>
      </c>
      <c r="H20" s="11">
        <v>128.90710000000001</v>
      </c>
      <c r="I20" s="11"/>
      <c r="J20" s="11">
        <v>18.983059999999998</v>
      </c>
      <c r="K20" s="13"/>
    </row>
    <row r="21" spans="1:11" ht="47.25">
      <c r="A21" s="9">
        <v>13</v>
      </c>
      <c r="B21" s="10" t="s">
        <v>37</v>
      </c>
      <c r="C21" s="11"/>
      <c r="D21" s="9"/>
      <c r="E21" s="11"/>
      <c r="F21" s="12">
        <f t="shared" si="0"/>
        <v>180.73160000000001</v>
      </c>
      <c r="G21" s="11">
        <f>56.505+16.34745</f>
        <v>72.852450000000005</v>
      </c>
      <c r="H21" s="11">
        <v>79.06559</v>
      </c>
      <c r="I21" s="11"/>
      <c r="J21" s="11">
        <v>28.813559999999999</v>
      </c>
      <c r="K21" s="13"/>
    </row>
    <row r="22" spans="1:11" ht="47.25">
      <c r="A22" s="9">
        <v>14</v>
      </c>
      <c r="B22" s="10" t="s">
        <v>38</v>
      </c>
      <c r="C22" s="11"/>
      <c r="D22" s="9"/>
      <c r="E22" s="11"/>
      <c r="F22" s="12">
        <f t="shared" si="0"/>
        <v>147.87306999999998</v>
      </c>
      <c r="G22" s="11">
        <f>40.186+10.31616</f>
        <v>50.502160000000003</v>
      </c>
      <c r="H22" s="11">
        <v>97.370909999999995</v>
      </c>
      <c r="I22" s="11"/>
      <c r="J22" s="11">
        <v>0</v>
      </c>
      <c r="K22" s="13"/>
    </row>
    <row r="23" spans="1:11" ht="63">
      <c r="A23" s="9">
        <v>15</v>
      </c>
      <c r="B23" s="10" t="s">
        <v>39</v>
      </c>
      <c r="C23" s="11"/>
      <c r="D23" s="9" t="s">
        <v>40</v>
      </c>
      <c r="E23" s="11"/>
      <c r="F23" s="12"/>
      <c r="G23" s="11"/>
      <c r="H23" s="11"/>
      <c r="I23" s="11"/>
      <c r="J23" s="11"/>
      <c r="K23" s="13">
        <v>15904.174000000001</v>
      </c>
    </row>
    <row r="24" spans="1:11" ht="63">
      <c r="A24" s="9">
        <v>16</v>
      </c>
      <c r="B24" s="10" t="s">
        <v>41</v>
      </c>
      <c r="C24" s="11"/>
      <c r="D24" s="9" t="s">
        <v>42</v>
      </c>
      <c r="E24" s="11">
        <v>846.63</v>
      </c>
      <c r="F24" s="12"/>
      <c r="G24" s="11"/>
      <c r="H24" s="11"/>
      <c r="I24" s="11"/>
      <c r="J24" s="11"/>
      <c r="K24" s="13">
        <v>2296.42</v>
      </c>
    </row>
    <row r="25" spans="1:11" ht="15.75">
      <c r="A25" s="9"/>
      <c r="B25" s="10"/>
      <c r="C25" s="11"/>
      <c r="D25" s="9"/>
      <c r="E25" s="11"/>
      <c r="F25" s="12"/>
      <c r="G25" s="11"/>
      <c r="H25" s="11"/>
      <c r="I25" s="11"/>
      <c r="J25" s="11"/>
      <c r="K25" s="13"/>
    </row>
    <row r="26" spans="1:11" ht="15.75">
      <c r="A26" s="9"/>
      <c r="B26" s="14" t="s">
        <v>43</v>
      </c>
      <c r="C26" s="15">
        <v>11294.08</v>
      </c>
      <c r="D26" s="9"/>
      <c r="E26" s="15">
        <f>SUM(E24:E25)</f>
        <v>846.63</v>
      </c>
      <c r="F26" s="16">
        <f>SUM(F9:F25)</f>
        <v>5708.7902400000003</v>
      </c>
      <c r="G26" s="15">
        <f>SUM(G9:G25)</f>
        <v>2748.7603600000002</v>
      </c>
      <c r="H26" s="15">
        <f>SUM(H9:H25)</f>
        <v>2775.7077899999999</v>
      </c>
      <c r="I26" s="15"/>
      <c r="J26" s="15">
        <f>SUM(J9:J25)</f>
        <v>184.32208999999997</v>
      </c>
      <c r="K26" s="17">
        <f>SUM(K9:K25)</f>
        <v>18200.594000000001</v>
      </c>
    </row>
    <row r="27" spans="1:11" ht="15.75">
      <c r="A27" s="9"/>
      <c r="B27" s="10"/>
      <c r="C27" s="11"/>
      <c r="D27" s="9"/>
      <c r="E27" s="11"/>
      <c r="F27" s="12"/>
      <c r="G27" s="11"/>
      <c r="H27" s="11"/>
      <c r="I27" s="11"/>
      <c r="J27" s="11"/>
      <c r="K27" s="13"/>
    </row>
    <row r="28" spans="1:11" ht="15.75">
      <c r="A28" s="9">
        <v>17</v>
      </c>
      <c r="B28" s="10" t="s">
        <v>44</v>
      </c>
      <c r="C28" s="15">
        <f>1703.5+599.96+82.48</f>
        <v>2385.94</v>
      </c>
      <c r="D28" s="9"/>
      <c r="E28" s="11"/>
      <c r="F28" s="16">
        <f>G28+H28+J28</f>
        <v>3550.5054899999996</v>
      </c>
      <c r="G28" s="11"/>
      <c r="H28" s="11">
        <f>2689.65993</f>
        <v>2689.6599299999998</v>
      </c>
      <c r="I28" s="11"/>
      <c r="J28" s="11">
        <f>698.46984+138.27403+24.10169</f>
        <v>860.84555999999998</v>
      </c>
      <c r="K28" s="13"/>
    </row>
    <row r="29" spans="1:11" ht="15.75">
      <c r="A29" s="9"/>
      <c r="B29" s="10"/>
      <c r="C29" s="11"/>
      <c r="D29" s="9"/>
      <c r="E29" s="11"/>
      <c r="F29" s="12"/>
      <c r="G29" s="11"/>
      <c r="H29" s="11"/>
      <c r="I29" s="11"/>
      <c r="J29" s="11"/>
      <c r="K29" s="13"/>
    </row>
    <row r="30" spans="1:11" ht="15.75">
      <c r="A30" s="9"/>
      <c r="B30" s="18" t="s">
        <v>14</v>
      </c>
      <c r="C30" s="19">
        <f>C26+C28</f>
        <v>13680.02</v>
      </c>
      <c r="D30" s="20"/>
      <c r="E30" s="19">
        <f>E26</f>
        <v>846.63</v>
      </c>
      <c r="F30" s="19">
        <f>F26+F28</f>
        <v>9259.2957299999998</v>
      </c>
      <c r="G30" s="19">
        <f>SUM(G26:G29)</f>
        <v>2748.7603600000002</v>
      </c>
      <c r="H30" s="19">
        <f>SUM(H26:H29)</f>
        <v>5465.3677200000002</v>
      </c>
      <c r="I30" s="19"/>
      <c r="J30" s="19">
        <f>SUM(J26:J29)</f>
        <v>1045.1676499999999</v>
      </c>
      <c r="K30" s="21">
        <f>SUM(K26:K29)</f>
        <v>18200.594000000001</v>
      </c>
    </row>
    <row r="31" spans="1:11" ht="15.75">
      <c r="A31" s="9"/>
      <c r="B31" s="10"/>
      <c r="C31" s="15"/>
      <c r="D31" s="22"/>
      <c r="E31" s="22"/>
      <c r="F31" s="15"/>
      <c r="G31" s="15"/>
      <c r="H31" s="15"/>
      <c r="I31" s="15"/>
      <c r="J31" s="15"/>
      <c r="K31" s="17"/>
    </row>
    <row r="32" spans="1:11" ht="47.25">
      <c r="A32" s="9">
        <v>18</v>
      </c>
      <c r="B32" s="10" t="s">
        <v>68</v>
      </c>
      <c r="C32" s="11"/>
      <c r="D32" s="9"/>
      <c r="E32" s="9"/>
      <c r="F32" s="15">
        <f>G32+H32+I32+J32</f>
        <v>408.08154000000002</v>
      </c>
      <c r="G32" s="11">
        <f>86.105+27.56475</f>
        <v>113.66975000000001</v>
      </c>
      <c r="H32" s="11">
        <v>294.41179</v>
      </c>
      <c r="I32" s="11"/>
      <c r="J32" s="11"/>
      <c r="K32" s="13"/>
    </row>
    <row r="33" spans="1:11" ht="47.25">
      <c r="A33" s="9">
        <v>19</v>
      </c>
      <c r="B33" s="10" t="s">
        <v>45</v>
      </c>
      <c r="C33" s="11"/>
      <c r="D33" s="9"/>
      <c r="E33" s="9"/>
      <c r="F33" s="15">
        <f t="shared" ref="F33:F49" si="1">G33+H33+I33+J33</f>
        <v>411.53946000000002</v>
      </c>
      <c r="G33" s="11">
        <f>86.105+27.56475</f>
        <v>113.66975000000001</v>
      </c>
      <c r="H33" s="11">
        <v>297.86971</v>
      </c>
      <c r="I33" s="11"/>
      <c r="J33" s="11"/>
      <c r="K33" s="13"/>
    </row>
    <row r="34" spans="1:11" ht="47.25">
      <c r="A34" s="9">
        <v>20</v>
      </c>
      <c r="B34" s="10" t="s">
        <v>46</v>
      </c>
      <c r="C34" s="11"/>
      <c r="D34" s="9"/>
      <c r="E34" s="9"/>
      <c r="F34" s="15">
        <f t="shared" si="1"/>
        <v>105.45755</v>
      </c>
      <c r="G34" s="11">
        <f>33.072+10.63007</f>
        <v>43.702070000000006</v>
      </c>
      <c r="H34" s="11">
        <v>61.755479999999999</v>
      </c>
      <c r="I34" s="11"/>
      <c r="J34" s="11"/>
      <c r="K34" s="13"/>
    </row>
    <row r="35" spans="1:11" ht="47.25">
      <c r="A35" s="9">
        <v>21</v>
      </c>
      <c r="B35" s="10" t="s">
        <v>47</v>
      </c>
      <c r="C35" s="11"/>
      <c r="D35" s="9"/>
      <c r="E35" s="9"/>
      <c r="F35" s="15">
        <f t="shared" si="1"/>
        <v>407.19549000000001</v>
      </c>
      <c r="G35" s="11">
        <f>86.105+27.29911</f>
        <v>113.40411</v>
      </c>
      <c r="H35" s="11">
        <v>293.79138</v>
      </c>
      <c r="I35" s="11"/>
      <c r="J35" s="11"/>
      <c r="K35" s="13"/>
    </row>
    <row r="36" spans="1:11" ht="47.25">
      <c r="A36" s="9">
        <v>22</v>
      </c>
      <c r="B36" s="10" t="s">
        <v>48</v>
      </c>
      <c r="C36" s="11"/>
      <c r="D36" s="9"/>
      <c r="E36" s="9"/>
      <c r="F36" s="15">
        <f t="shared" si="1"/>
        <v>145.91650999999999</v>
      </c>
      <c r="G36" s="11">
        <f>33.073+10.4919</f>
        <v>43.564900000000002</v>
      </c>
      <c r="H36" s="11">
        <v>102.35160999999999</v>
      </c>
      <c r="I36" s="11"/>
      <c r="J36" s="11"/>
      <c r="K36" s="13"/>
    </row>
    <row r="37" spans="1:11" ht="47.25">
      <c r="A37" s="9">
        <v>23</v>
      </c>
      <c r="B37" s="10" t="s">
        <v>49</v>
      </c>
      <c r="C37" s="11"/>
      <c r="D37" s="9"/>
      <c r="E37" s="9"/>
      <c r="F37" s="15">
        <f t="shared" si="1"/>
        <v>125.84204</v>
      </c>
      <c r="G37" s="11">
        <f>33.073+10.4919</f>
        <v>43.564900000000002</v>
      </c>
      <c r="H37" s="11">
        <f>82.27714</f>
        <v>82.277140000000003</v>
      </c>
      <c r="I37" s="11"/>
      <c r="J37" s="11"/>
      <c r="K37" s="13"/>
    </row>
    <row r="38" spans="1:11" ht="45" customHeight="1">
      <c r="A38" s="9">
        <v>24</v>
      </c>
      <c r="B38" s="10" t="s">
        <v>50</v>
      </c>
      <c r="C38" s="11"/>
      <c r="D38" s="9"/>
      <c r="E38" s="9"/>
      <c r="F38" s="15">
        <f t="shared" si="1"/>
        <v>408.89478000000003</v>
      </c>
      <c r="G38" s="11">
        <f>105.021+33.7233</f>
        <v>138.74430000000001</v>
      </c>
      <c r="H38" s="11">
        <v>270.15048000000002</v>
      </c>
      <c r="I38" s="11"/>
      <c r="J38" s="11"/>
      <c r="K38" s="13"/>
    </row>
    <row r="39" spans="1:11" ht="50.1" customHeight="1">
      <c r="A39" s="9">
        <v>25</v>
      </c>
      <c r="B39" s="10" t="s">
        <v>51</v>
      </c>
      <c r="C39" s="11"/>
      <c r="D39" s="9"/>
      <c r="E39" s="9"/>
      <c r="F39" s="15">
        <f t="shared" si="1"/>
        <v>224.06735999999998</v>
      </c>
      <c r="G39" s="11">
        <f>123.347+39.16182</f>
        <v>162.50881999999999</v>
      </c>
      <c r="H39" s="11">
        <v>61.558540000000001</v>
      </c>
      <c r="I39" s="11"/>
      <c r="J39" s="11"/>
      <c r="K39" s="13"/>
    </row>
    <row r="40" spans="1:11" ht="45" customHeight="1">
      <c r="A40" s="9">
        <v>26</v>
      </c>
      <c r="B40" s="10" t="s">
        <v>52</v>
      </c>
      <c r="C40" s="11"/>
      <c r="D40" s="9"/>
      <c r="E40" s="9"/>
      <c r="F40" s="15">
        <f t="shared" si="1"/>
        <v>498.85181</v>
      </c>
      <c r="G40" s="11">
        <f>114.362+36.20518</f>
        <v>150.56718000000001</v>
      </c>
      <c r="H40" s="11">
        <v>348.28462999999999</v>
      </c>
      <c r="I40" s="11"/>
      <c r="J40" s="11"/>
      <c r="K40" s="13"/>
    </row>
    <row r="41" spans="1:11" ht="63">
      <c r="A41" s="9">
        <v>27</v>
      </c>
      <c r="B41" s="10" t="s">
        <v>53</v>
      </c>
      <c r="C41" s="11"/>
      <c r="D41" s="10"/>
      <c r="E41" s="11"/>
      <c r="F41" s="15">
        <f t="shared" si="1"/>
        <v>164.36097000000001</v>
      </c>
      <c r="G41" s="11">
        <f>109.948+35.37344</f>
        <v>145.32144</v>
      </c>
      <c r="H41" s="11">
        <v>19.039529999999999</v>
      </c>
      <c r="I41" s="11"/>
      <c r="J41" s="11"/>
      <c r="K41" s="13"/>
    </row>
    <row r="42" spans="1:11" ht="31.5">
      <c r="A42" s="9">
        <v>28</v>
      </c>
      <c r="B42" s="10" t="s">
        <v>54</v>
      </c>
      <c r="C42" s="11"/>
      <c r="D42" s="10"/>
      <c r="E42" s="11"/>
      <c r="F42" s="15">
        <f t="shared" si="1"/>
        <v>894.96263999999996</v>
      </c>
      <c r="G42" s="11">
        <f>211.596+62.90891</f>
        <v>274.50491</v>
      </c>
      <c r="H42" s="11">
        <v>543.33906000000002</v>
      </c>
      <c r="I42" s="11"/>
      <c r="J42" s="11">
        <v>77.118669999999995</v>
      </c>
      <c r="K42" s="13"/>
    </row>
    <row r="43" spans="1:11" ht="31.5">
      <c r="A43" s="9">
        <v>29</v>
      </c>
      <c r="B43" s="10" t="s">
        <v>55</v>
      </c>
      <c r="C43" s="11"/>
      <c r="D43" s="10"/>
      <c r="E43" s="11"/>
      <c r="F43" s="15">
        <f t="shared" si="1"/>
        <v>268.77641999999997</v>
      </c>
      <c r="G43" s="11">
        <f>110.594+34.83297</f>
        <v>145.42696999999998</v>
      </c>
      <c r="H43" s="11">
        <v>123.34945</v>
      </c>
      <c r="I43" s="11"/>
      <c r="J43" s="11"/>
      <c r="K43" s="13"/>
    </row>
    <row r="44" spans="1:11" ht="31.5">
      <c r="A44" s="9">
        <v>30</v>
      </c>
      <c r="B44" s="10" t="s">
        <v>56</v>
      </c>
      <c r="C44" s="11"/>
      <c r="D44" s="10"/>
      <c r="E44" s="11"/>
      <c r="F44" s="15">
        <f t="shared" si="1"/>
        <v>237.49105</v>
      </c>
      <c r="G44" s="11">
        <f>74.664+21.18667</f>
        <v>95.850670000000008</v>
      </c>
      <c r="H44" s="11">
        <v>141.64037999999999</v>
      </c>
      <c r="I44" s="11"/>
      <c r="J44" s="11"/>
      <c r="K44" s="13"/>
    </row>
    <row r="45" spans="1:11" ht="31.5">
      <c r="A45" s="9">
        <v>31</v>
      </c>
      <c r="B45" s="10" t="s">
        <v>57</v>
      </c>
      <c r="C45" s="11"/>
      <c r="D45" s="10"/>
      <c r="E45" s="11"/>
      <c r="F45" s="15">
        <f t="shared" si="1"/>
        <v>441.21166000000005</v>
      </c>
      <c r="G45" s="11">
        <f>126.608+35.91828</f>
        <v>162.52628000000001</v>
      </c>
      <c r="H45" s="11">
        <v>278.68538000000001</v>
      </c>
      <c r="I45" s="11"/>
      <c r="J45" s="11"/>
      <c r="K45" s="13"/>
    </row>
    <row r="46" spans="1:11" ht="31.5">
      <c r="A46" s="9">
        <v>32</v>
      </c>
      <c r="B46" s="10" t="s">
        <v>58</v>
      </c>
      <c r="C46" s="11"/>
      <c r="D46" s="10"/>
      <c r="E46" s="11"/>
      <c r="F46" s="15">
        <f t="shared" si="1"/>
        <v>396.06734999999998</v>
      </c>
      <c r="G46" s="11">
        <f>53.837+13.86894</f>
        <v>67.705939999999998</v>
      </c>
      <c r="H46" s="11">
        <v>328.36140999999998</v>
      </c>
      <c r="I46" s="11"/>
      <c r="J46" s="11"/>
      <c r="K46" s="13"/>
    </row>
    <row r="47" spans="1:11" ht="78.75">
      <c r="A47" s="9">
        <v>33</v>
      </c>
      <c r="B47" s="10" t="s">
        <v>59</v>
      </c>
      <c r="C47" s="11"/>
      <c r="D47" s="10" t="s">
        <v>60</v>
      </c>
      <c r="E47" s="11">
        <v>3805.08475</v>
      </c>
      <c r="F47" s="15">
        <f t="shared" si="1"/>
        <v>0</v>
      </c>
      <c r="G47" s="11"/>
      <c r="H47" s="11"/>
      <c r="I47" s="11"/>
      <c r="J47" s="11"/>
      <c r="K47" s="13"/>
    </row>
    <row r="48" spans="1:11" ht="78.75">
      <c r="A48" s="9">
        <v>34</v>
      </c>
      <c r="B48" s="10" t="s">
        <v>61</v>
      </c>
      <c r="C48" s="11"/>
      <c r="D48" s="10" t="s">
        <v>62</v>
      </c>
      <c r="E48" s="11">
        <v>1504.9015099999999</v>
      </c>
      <c r="F48" s="15">
        <f t="shared" si="1"/>
        <v>0</v>
      </c>
      <c r="G48" s="11"/>
      <c r="H48" s="11"/>
      <c r="I48" s="11"/>
      <c r="J48" s="11"/>
      <c r="K48" s="13"/>
    </row>
    <row r="49" spans="1:11" ht="78.75">
      <c r="A49" s="9">
        <v>35</v>
      </c>
      <c r="B49" s="10" t="s">
        <v>63</v>
      </c>
      <c r="C49" s="11"/>
      <c r="D49" s="10" t="s">
        <v>64</v>
      </c>
      <c r="E49" s="11">
        <v>84.055999999999997</v>
      </c>
      <c r="F49" s="15">
        <f t="shared" si="1"/>
        <v>0</v>
      </c>
      <c r="G49" s="11"/>
      <c r="H49" s="11"/>
      <c r="I49" s="11"/>
      <c r="J49" s="11"/>
      <c r="K49" s="13"/>
    </row>
    <row r="50" spans="1:11" ht="15.75">
      <c r="A50" s="9"/>
      <c r="B50" s="10"/>
      <c r="C50" s="11"/>
      <c r="D50" s="10"/>
      <c r="E50" s="11"/>
      <c r="F50" s="15"/>
      <c r="G50" s="11"/>
      <c r="H50" s="11"/>
      <c r="I50" s="11"/>
      <c r="J50" s="11"/>
      <c r="K50" s="13"/>
    </row>
    <row r="51" spans="1:11" ht="15.75">
      <c r="A51" s="9"/>
      <c r="B51" s="14" t="s">
        <v>65</v>
      </c>
      <c r="C51" s="15">
        <v>10214.950000000001</v>
      </c>
      <c r="D51" s="14"/>
      <c r="E51" s="15">
        <f>SUM(E31:E50)</f>
        <v>5394.0422599999993</v>
      </c>
      <c r="F51" s="15">
        <f>SUM(F31:F50)</f>
        <v>5138.7166299999999</v>
      </c>
      <c r="G51" s="15">
        <f>SUM(G31:G50)</f>
        <v>1814.7319900000002</v>
      </c>
      <c r="H51" s="15">
        <f>SUM(H31:H50)</f>
        <v>3246.8659699999998</v>
      </c>
      <c r="I51" s="15">
        <v>0</v>
      </c>
      <c r="J51" s="15">
        <f>SUM(J31:J50)</f>
        <v>77.118669999999995</v>
      </c>
      <c r="K51" s="17"/>
    </row>
    <row r="52" spans="1:11" ht="15.75">
      <c r="A52" s="9"/>
      <c r="B52" s="10"/>
      <c r="C52" s="11"/>
      <c r="D52" s="10"/>
      <c r="E52" s="11"/>
      <c r="F52" s="11"/>
      <c r="G52" s="11"/>
      <c r="H52" s="11"/>
      <c r="I52" s="11"/>
      <c r="J52" s="11"/>
      <c r="K52" s="13"/>
    </row>
    <row r="53" spans="1:11" ht="15.75">
      <c r="A53" s="9">
        <v>36</v>
      </c>
      <c r="B53" s="10" t="s">
        <v>44</v>
      </c>
      <c r="C53" s="15">
        <v>613.58000000000004</v>
      </c>
      <c r="D53" s="14"/>
      <c r="E53" s="15"/>
      <c r="F53" s="15">
        <f>G53+H53</f>
        <v>430.74682000000001</v>
      </c>
      <c r="G53" s="15"/>
      <c r="H53" s="15">
        <v>430.74682000000001</v>
      </c>
      <c r="I53" s="15"/>
      <c r="J53" s="15"/>
      <c r="K53" s="17"/>
    </row>
    <row r="54" spans="1:11" ht="15.75">
      <c r="A54" s="9"/>
      <c r="B54" s="14"/>
      <c r="C54" s="15"/>
      <c r="D54" s="14"/>
      <c r="E54" s="15"/>
      <c r="F54" s="15"/>
      <c r="G54" s="15"/>
      <c r="H54" s="15"/>
      <c r="I54" s="15"/>
      <c r="J54" s="15"/>
      <c r="K54" s="17"/>
    </row>
    <row r="55" spans="1:11" ht="15.75">
      <c r="A55" s="23"/>
      <c r="B55" s="18" t="s">
        <v>66</v>
      </c>
      <c r="C55" s="19">
        <f>C51+C53</f>
        <v>10828.53</v>
      </c>
      <c r="D55" s="18"/>
      <c r="E55" s="19">
        <f>E51</f>
        <v>5394.0422599999993</v>
      </c>
      <c r="F55" s="19">
        <f>F51+F53</f>
        <v>5569.4634500000002</v>
      </c>
      <c r="G55" s="19"/>
      <c r="H55" s="19"/>
      <c r="I55" s="19"/>
      <c r="J55" s="19"/>
      <c r="K55" s="21"/>
    </row>
    <row r="56" spans="1:11" ht="15.75">
      <c r="A56" s="9"/>
      <c r="B56" s="14"/>
      <c r="C56" s="15"/>
      <c r="D56" s="14"/>
      <c r="E56" s="15"/>
      <c r="F56" s="15"/>
      <c r="G56" s="15"/>
      <c r="H56" s="15"/>
      <c r="I56" s="15"/>
      <c r="J56" s="15"/>
      <c r="K56" s="17"/>
    </row>
    <row r="57" spans="1:11" ht="31.5">
      <c r="A57" s="9"/>
      <c r="B57" s="14" t="s">
        <v>67</v>
      </c>
      <c r="C57" s="15">
        <f>C30+C55</f>
        <v>24508.550000000003</v>
      </c>
      <c r="D57" s="10"/>
      <c r="E57" s="15">
        <f>E55</f>
        <v>5394.0422599999993</v>
      </c>
      <c r="F57" s="15">
        <f>F30+F55</f>
        <v>14828.759180000001</v>
      </c>
      <c r="G57" s="11"/>
      <c r="H57" s="11"/>
      <c r="I57" s="11"/>
      <c r="J57" s="11"/>
      <c r="K57" s="17">
        <f>K30</f>
        <v>18200.594000000001</v>
      </c>
    </row>
    <row r="58" spans="1:11" ht="15.75">
      <c r="A58" s="7"/>
      <c r="B58" s="7"/>
      <c r="C58" s="7"/>
      <c r="D58" s="7"/>
      <c r="E58" s="7"/>
      <c r="F58" s="24"/>
      <c r="G58" s="24"/>
      <c r="H58" s="24"/>
      <c r="I58" s="24"/>
      <c r="J58" s="24"/>
      <c r="K58" s="24"/>
    </row>
    <row r="59" spans="1:11" ht="15.75">
      <c r="A59" s="7"/>
      <c r="B59" s="7"/>
      <c r="C59" s="7"/>
      <c r="D59" s="7"/>
      <c r="E59" s="7"/>
      <c r="F59" s="24"/>
      <c r="G59" s="24"/>
      <c r="H59" s="24"/>
      <c r="I59" s="24"/>
      <c r="J59" s="24"/>
      <c r="K59" s="24"/>
    </row>
    <row r="60" spans="1:11" ht="15.75">
      <c r="A60" s="7"/>
      <c r="B60" s="7"/>
      <c r="C60" s="7"/>
      <c r="D60" s="7"/>
      <c r="E60" s="7"/>
      <c r="F60" s="24"/>
      <c r="G60" s="24"/>
      <c r="H60" s="24"/>
      <c r="I60" s="24"/>
      <c r="J60" s="24"/>
      <c r="K60" s="24"/>
    </row>
    <row r="61" spans="1:11" ht="15.75">
      <c r="A61" s="7"/>
      <c r="B61" s="7"/>
      <c r="C61" s="25" t="s">
        <v>16</v>
      </c>
      <c r="D61" s="25"/>
      <c r="E61" s="25"/>
      <c r="F61" s="25"/>
      <c r="G61" s="24"/>
      <c r="H61" s="24"/>
      <c r="I61" s="24"/>
      <c r="J61" s="24"/>
      <c r="K61" s="24"/>
    </row>
    <row r="62" spans="1:11" ht="15.75">
      <c r="A62" s="7"/>
      <c r="B62" s="7"/>
      <c r="C62" s="7"/>
      <c r="D62" s="7"/>
      <c r="E62" s="7"/>
      <c r="F62" s="24"/>
      <c r="G62" s="24"/>
      <c r="H62" s="24"/>
      <c r="I62" s="24"/>
      <c r="J62" s="24"/>
      <c r="K62" s="24"/>
    </row>
    <row r="63" spans="1:11" ht="15.75">
      <c r="A63" s="7"/>
      <c r="B63" s="7"/>
      <c r="C63" s="7"/>
      <c r="D63" s="7"/>
      <c r="E63" s="7"/>
      <c r="F63" s="24"/>
      <c r="G63" s="24"/>
      <c r="H63" s="24"/>
      <c r="I63" s="24"/>
      <c r="J63" s="24"/>
      <c r="K63" s="24"/>
    </row>
    <row r="64" spans="1:11" ht="15.75">
      <c r="A64" s="7"/>
      <c r="B64" s="7"/>
      <c r="C64" s="7" t="s">
        <v>17</v>
      </c>
      <c r="D64" s="7"/>
      <c r="E64" s="7"/>
      <c r="F64" s="24"/>
      <c r="G64" s="24"/>
      <c r="H64" s="24"/>
      <c r="I64" s="24"/>
      <c r="J64" s="24"/>
      <c r="K64" s="24"/>
    </row>
    <row r="65" spans="1:11" ht="15.75">
      <c r="A65" s="7"/>
      <c r="B65" s="7"/>
      <c r="C65" s="7"/>
      <c r="D65" s="7"/>
      <c r="E65" s="7"/>
      <c r="F65" s="24"/>
      <c r="G65" s="24"/>
      <c r="H65" s="24"/>
      <c r="I65" s="24"/>
      <c r="J65" s="24"/>
      <c r="K65" s="24"/>
    </row>
    <row r="66" spans="1:11" ht="15.75">
      <c r="A66" s="7"/>
      <c r="B66" s="7"/>
      <c r="C66" s="25" t="s">
        <v>18</v>
      </c>
      <c r="D66" s="25"/>
      <c r="E66" s="7"/>
      <c r="F66" s="24"/>
      <c r="G66" s="24"/>
      <c r="H66" s="24"/>
      <c r="I66" s="24"/>
      <c r="J66" s="24"/>
      <c r="K66" s="24"/>
    </row>
    <row r="67" spans="1:11" ht="15.75">
      <c r="A67" s="7"/>
      <c r="B67" s="7"/>
      <c r="C67" s="25" t="s">
        <v>19</v>
      </c>
      <c r="D67" s="25"/>
      <c r="E67" s="25"/>
      <c r="F67" s="24"/>
      <c r="G67" s="24"/>
      <c r="H67" s="24"/>
      <c r="I67" s="24"/>
      <c r="J67" s="24"/>
      <c r="K67" s="24"/>
    </row>
    <row r="68" spans="1:11" ht="15.75">
      <c r="A68" s="7"/>
      <c r="B68" s="7"/>
      <c r="C68" s="7"/>
      <c r="D68" s="7"/>
      <c r="E68" s="7"/>
      <c r="F68" s="24"/>
      <c r="G68" s="24"/>
      <c r="H68" s="24"/>
      <c r="I68" s="24"/>
      <c r="J68" s="24"/>
      <c r="K68" s="24"/>
    </row>
    <row r="69" spans="1:11" ht="15.75">
      <c r="A69" s="7"/>
      <c r="B69" s="7"/>
      <c r="C69" s="25" t="s">
        <v>20</v>
      </c>
      <c r="D69" s="25"/>
      <c r="E69" s="25"/>
      <c r="F69" s="24"/>
      <c r="G69" s="24"/>
      <c r="H69" s="24"/>
      <c r="I69" s="24"/>
      <c r="J69" s="24"/>
      <c r="K69" s="24"/>
    </row>
    <row r="70" spans="1:11" ht="15.75">
      <c r="A70" s="7"/>
      <c r="B70" s="7"/>
      <c r="C70" s="25" t="s">
        <v>21</v>
      </c>
      <c r="D70" s="25"/>
      <c r="E70" s="25"/>
      <c r="F70" s="24"/>
      <c r="G70" s="24"/>
      <c r="H70" s="24"/>
      <c r="I70" s="24"/>
      <c r="J70" s="24"/>
      <c r="K70" s="24"/>
    </row>
    <row r="71" spans="1:11">
      <c r="F71" s="6"/>
      <c r="G71" s="6"/>
      <c r="H71" s="6"/>
      <c r="I71" s="6"/>
      <c r="J71" s="6"/>
      <c r="K71" s="6"/>
    </row>
    <row r="72" spans="1:11">
      <c r="F72" s="6"/>
      <c r="G72" s="6"/>
      <c r="H72" s="6"/>
      <c r="I72" s="6"/>
      <c r="J72" s="6"/>
      <c r="K72" s="6"/>
    </row>
    <row r="73" spans="1:11">
      <c r="F73" s="6"/>
      <c r="G73" s="6"/>
      <c r="H73" s="6"/>
      <c r="I73" s="6"/>
      <c r="J73" s="6"/>
      <c r="K73" s="6"/>
    </row>
    <row r="74" spans="1:11">
      <c r="F74" s="6"/>
      <c r="G74" s="6"/>
      <c r="H74" s="6"/>
      <c r="I74" s="6"/>
      <c r="J74" s="6"/>
      <c r="K74" s="6"/>
    </row>
    <row r="75" spans="1:11">
      <c r="F75" s="6"/>
      <c r="G75" s="6"/>
      <c r="H75" s="6"/>
      <c r="I75" s="6"/>
      <c r="J75" s="6"/>
      <c r="K75" s="6"/>
    </row>
    <row r="76" spans="1:11">
      <c r="F76" s="6"/>
      <c r="G76" s="6"/>
      <c r="H76" s="6"/>
      <c r="I76" s="6"/>
      <c r="J76" s="6"/>
      <c r="K76" s="6"/>
    </row>
    <row r="77" spans="1:11">
      <c r="G77" s="6"/>
      <c r="H77" s="6"/>
      <c r="I77" s="6"/>
      <c r="J77" s="6"/>
      <c r="K77" s="6"/>
    </row>
    <row r="78" spans="1:11">
      <c r="H78" s="6"/>
      <c r="I78" s="6"/>
      <c r="J78" s="6"/>
      <c r="K78" s="6"/>
    </row>
    <row r="79" spans="1:11">
      <c r="H79" s="6"/>
      <c r="I79" s="6"/>
      <c r="J79" s="6"/>
      <c r="K79" s="6"/>
    </row>
    <row r="80" spans="1:11">
      <c r="H80" s="6"/>
      <c r="I80" s="6"/>
      <c r="J80" s="6"/>
      <c r="K80" s="6"/>
    </row>
    <row r="81" spans="8:11">
      <c r="H81" s="6"/>
      <c r="I81" s="6"/>
      <c r="J81" s="6"/>
      <c r="K81" s="6"/>
    </row>
    <row r="82" spans="8:11">
      <c r="H82" s="6"/>
      <c r="I82" s="6"/>
      <c r="J82" s="6"/>
      <c r="K82" s="6"/>
    </row>
    <row r="83" spans="8:11">
      <c r="H83" s="6"/>
      <c r="I83" s="6"/>
      <c r="J83" s="6"/>
      <c r="K83" s="6"/>
    </row>
    <row r="84" spans="8:11">
      <c r="H84" s="6"/>
      <c r="I84" s="6"/>
      <c r="J84" s="6"/>
      <c r="K84" s="6"/>
    </row>
    <row r="85" spans="8:11">
      <c r="H85" s="6"/>
      <c r="I85" s="6"/>
      <c r="J85" s="6"/>
      <c r="K85" s="6"/>
    </row>
    <row r="86" spans="8:11">
      <c r="H86" s="6"/>
      <c r="I86" s="6"/>
      <c r="J86" s="6"/>
      <c r="K86" s="6"/>
    </row>
    <row r="87" spans="8:11">
      <c r="H87" s="6"/>
      <c r="I87" s="6"/>
      <c r="J87" s="6"/>
      <c r="K87" s="6"/>
    </row>
    <row r="88" spans="8:11">
      <c r="H88" s="6"/>
      <c r="I88" s="6"/>
      <c r="J88" s="6"/>
      <c r="K88" s="6"/>
    </row>
    <row r="89" spans="8:11">
      <c r="H89" s="6"/>
      <c r="I89" s="6"/>
      <c r="J89" s="6"/>
      <c r="K89" s="6"/>
    </row>
    <row r="90" spans="8:11">
      <c r="H90" s="6"/>
      <c r="I90" s="6"/>
      <c r="J90" s="6"/>
      <c r="K90" s="6"/>
    </row>
    <row r="91" spans="8:11">
      <c r="H91" s="6"/>
      <c r="I91" s="6"/>
      <c r="J91" s="6"/>
      <c r="K91" s="6"/>
    </row>
    <row r="92" spans="8:11">
      <c r="H92" s="6"/>
      <c r="I92" s="6"/>
      <c r="J92" s="6"/>
      <c r="K92" s="6"/>
    </row>
    <row r="93" spans="8:11">
      <c r="H93" s="6"/>
      <c r="I93" s="6"/>
      <c r="J93" s="6"/>
      <c r="K93" s="6"/>
    </row>
    <row r="94" spans="8:11">
      <c r="H94" s="6"/>
      <c r="I94" s="6"/>
      <c r="J94" s="6"/>
      <c r="K94" s="6"/>
    </row>
    <row r="95" spans="8:11">
      <c r="H95" s="6"/>
      <c r="I95" s="6"/>
      <c r="J95" s="6"/>
      <c r="K95" s="6"/>
    </row>
  </sheetData>
  <mergeCells count="18">
    <mergeCell ref="A5:A8"/>
    <mergeCell ref="C6:C8"/>
    <mergeCell ref="D6:E6"/>
    <mergeCell ref="D7:D8"/>
    <mergeCell ref="B5:B8"/>
    <mergeCell ref="E7:E8"/>
    <mergeCell ref="D5:K5"/>
    <mergeCell ref="K6:K8"/>
    <mergeCell ref="F6:J6"/>
    <mergeCell ref="G7:J7"/>
    <mergeCell ref="C66:D66"/>
    <mergeCell ref="C67:E67"/>
    <mergeCell ref="C69:E69"/>
    <mergeCell ref="C70:E70"/>
    <mergeCell ref="B1:F1"/>
    <mergeCell ref="C61:F61"/>
    <mergeCell ref="C3:H3"/>
    <mergeCell ref="F7:F8"/>
  </mergeCells>
  <printOptions horizontalCentered="1"/>
  <pageMargins left="0.31496062992125984" right="0.31496062992125984" top="0.55118110236220474" bottom="0.15748031496062992" header="0" footer="0"/>
  <pageSetup paperSize="8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Николаевна ФЕДОРОВИЧ</dc:creator>
  <cp:lastModifiedBy>karpova</cp:lastModifiedBy>
  <cp:lastPrinted>2017-03-14T07:39:43Z</cp:lastPrinted>
  <dcterms:created xsi:type="dcterms:W3CDTF">2016-03-15T12:58:50Z</dcterms:created>
  <dcterms:modified xsi:type="dcterms:W3CDTF">2017-06-08T06:20:39Z</dcterms:modified>
</cp:coreProperties>
</file>